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 activeTab="1"/>
  </bookViews>
  <sheets>
    <sheet name="Tarifs HYDROBRU" sheetId="1" r:id="rId1"/>
    <sheet name="Calcul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D20" i="2" l="1"/>
  <c r="I8" i="1"/>
  <c r="I9" i="1"/>
  <c r="I10" i="1"/>
  <c r="I7" i="1"/>
  <c r="D11" i="2"/>
  <c r="D12" i="2" s="1"/>
  <c r="G12" i="2" l="1"/>
  <c r="G15" i="2" s="1"/>
  <c r="D16" i="2" s="1"/>
  <c r="D14" i="2" l="1"/>
  <c r="G17" i="2"/>
  <c r="D18" i="2" s="1"/>
  <c r="D22" i="2" l="1"/>
  <c r="D24" i="2" s="1"/>
  <c r="D26" i="2" s="1"/>
</calcChain>
</file>

<file path=xl/sharedStrings.xml><?xml version="1.0" encoding="utf-8"?>
<sst xmlns="http://schemas.openxmlformats.org/spreadsheetml/2006/main" count="31" uniqueCount="26">
  <si>
    <t>Consommations domestiques*</t>
  </si>
  <si>
    <t>régional (SBGE)</t>
  </si>
  <si>
    <t>Tranche 1</t>
  </si>
  <si>
    <t>Tranche 2</t>
  </si>
  <si>
    <t>Tranche 3</t>
  </si>
  <si>
    <t>Tranche 4</t>
  </si>
  <si>
    <t>Distribution €/m³ HTVA</t>
  </si>
  <si>
    <t>Assainissement communal €/m³ HTVA</t>
  </si>
  <si>
    <t>Assainissement €/m³ HTVA</t>
  </si>
  <si>
    <t>Abonnement (€/an HTVA)</t>
  </si>
  <si>
    <t>Nombre de personnes dans la composition deménage</t>
  </si>
  <si>
    <t>Date de début de consommation</t>
  </si>
  <si>
    <t>Date de fin de consommation</t>
  </si>
  <si>
    <t>Consommation en m³</t>
  </si>
  <si>
    <t>Consommation annuelle (m³/an)</t>
  </si>
  <si>
    <t>Par habitant par an (m³)</t>
  </si>
  <si>
    <t>conso résiduelle</t>
  </si>
  <si>
    <t>Tranche 4</t>
  </si>
  <si>
    <t>Abonnement</t>
  </si>
  <si>
    <t>TVA (%)</t>
  </si>
  <si>
    <t>A ENCODER</t>
  </si>
  <si>
    <t>Prix moyen €/m³</t>
  </si>
  <si>
    <t>RESULTATS</t>
  </si>
  <si>
    <t xml:space="preserve">CALCULATEUR HYDROBRU </t>
  </si>
  <si>
    <t xml:space="preserve">Total HTVA </t>
  </si>
  <si>
    <t xml:space="preserve">Total TVAC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</si>
</sst>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€&quot;\ * #,##0.00_ ;_ &quot;€&quot;\ * \-#,##0.00_ ;_ &quot;€&quot;\ * &quot;-&quot;??_ ;_ @_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1DAF5"/>
        <bgColor indexed="64"/>
      </patternFill>
    </fill>
    <fill>
      <patternFill patternType="solid">
        <fgColor rgb="FFD3EDFA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/>
      <right/>
      <top/>
      <bottom style="medium">
        <color rgb="FFDDDDDD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5" xfId="0" applyBorder="1"/>
    <xf numFmtId="1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0" fillId="0" borderId="3" xfId="0" applyBorder="1"/>
    <xf numFmtId="0" fontId="0" fillId="0" borderId="0" xfId="0" applyBorder="1"/>
    <xf numFmtId="0" fontId="5" fillId="0" borderId="9" xfId="0" applyFont="1" applyFill="1" applyBorder="1"/>
    <xf numFmtId="0" fontId="1" fillId="0" borderId="7" xfId="0" applyFont="1" applyBorder="1"/>
    <xf numFmtId="0" fontId="1" fillId="0" borderId="5" xfId="0" applyFont="1" applyBorder="1"/>
    <xf numFmtId="0" fontId="5" fillId="0" borderId="0" xfId="0" applyFont="1"/>
    <xf numFmtId="44" fontId="0" fillId="0" borderId="6" xfId="0" applyNumberFormat="1" applyBorder="1"/>
    <xf numFmtId="44" fontId="1" fillId="0" borderId="6" xfId="0" applyNumberFormat="1" applyFont="1" applyBorder="1"/>
    <xf numFmtId="44" fontId="1" fillId="0" borderId="8" xfId="0" applyNumberFormat="1" applyFont="1" applyBorder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I14"/>
  <sheetViews>
    <sheetView workbookViewId="0">
      <selection activeCell="F14" sqref="F14"/>
    </sheetView>
  </sheetViews>
  <sheetFormatPr baseColWidth="10" defaultRowHeight="15" x14ac:dyDescent="0.25"/>
  <cols>
    <col min="4" max="4" width="19.140625" customWidth="1"/>
    <col min="5" max="5" width="19" customWidth="1"/>
    <col min="6" max="6" width="16.5703125" customWidth="1"/>
    <col min="7" max="7" width="20.42578125" customWidth="1"/>
    <col min="8" max="8" width="25" customWidth="1"/>
  </cols>
  <sheetData>
    <row r="5" spans="4:9" ht="30" customHeight="1" x14ac:dyDescent="0.25">
      <c r="D5" s="24" t="s">
        <v>0</v>
      </c>
      <c r="E5" s="24" t="s">
        <v>15</v>
      </c>
      <c r="F5" s="24" t="s">
        <v>6</v>
      </c>
      <c r="G5" s="24" t="s">
        <v>7</v>
      </c>
      <c r="H5" s="1" t="s">
        <v>8</v>
      </c>
    </row>
    <row r="6" spans="4:9" ht="30.75" customHeight="1" thickBot="1" x14ac:dyDescent="0.3">
      <c r="D6" s="25"/>
      <c r="E6" s="25"/>
      <c r="F6" s="25"/>
      <c r="G6" s="25"/>
      <c r="H6" s="1" t="s">
        <v>1</v>
      </c>
    </row>
    <row r="7" spans="4:9" ht="15.75" thickBot="1" x14ac:dyDescent="0.3">
      <c r="D7" s="2" t="s">
        <v>2</v>
      </c>
      <c r="E7" s="3">
        <v>15</v>
      </c>
      <c r="F7" s="4">
        <v>1.0755999999999999</v>
      </c>
      <c r="G7" s="4">
        <v>0.56569999999999998</v>
      </c>
      <c r="H7" s="4">
        <v>0.3054</v>
      </c>
      <c r="I7">
        <f>F7+G7+H7</f>
        <v>1.9466999999999999</v>
      </c>
    </row>
    <row r="8" spans="4:9" ht="15.75" thickBot="1" x14ac:dyDescent="0.3">
      <c r="D8" s="2" t="s">
        <v>3</v>
      </c>
      <c r="E8" s="3">
        <v>15</v>
      </c>
      <c r="F8" s="4">
        <v>1.9679</v>
      </c>
      <c r="G8" s="4">
        <v>0.97699999999999998</v>
      </c>
      <c r="H8" s="4">
        <v>0.52739999999999998</v>
      </c>
      <c r="I8">
        <f t="shared" ref="I8:I10" si="0">F8+G8+H8</f>
        <v>3.4723000000000002</v>
      </c>
    </row>
    <row r="9" spans="4:9" ht="15.75" thickBot="1" x14ac:dyDescent="0.3">
      <c r="D9" s="2" t="s">
        <v>4</v>
      </c>
      <c r="E9" s="3">
        <v>30</v>
      </c>
      <c r="F9" s="4">
        <v>2.9163999999999999</v>
      </c>
      <c r="G9" s="4">
        <v>1.4398</v>
      </c>
      <c r="H9" s="4">
        <v>0.77729999999999999</v>
      </c>
      <c r="I9">
        <f t="shared" si="0"/>
        <v>5.1334999999999997</v>
      </c>
    </row>
    <row r="10" spans="4:9" x14ac:dyDescent="0.25">
      <c r="D10" s="2" t="s">
        <v>5</v>
      </c>
      <c r="E10" s="3"/>
      <c r="F10" s="4">
        <v>4.3292000000000002</v>
      </c>
      <c r="G10" s="4">
        <v>2.0571000000000002</v>
      </c>
      <c r="H10" s="4">
        <v>1.1104000000000001</v>
      </c>
      <c r="I10">
        <f t="shared" si="0"/>
        <v>7.4967000000000006</v>
      </c>
    </row>
    <row r="12" spans="4:9" ht="28.5" x14ac:dyDescent="0.25">
      <c r="D12" s="5" t="s">
        <v>9</v>
      </c>
      <c r="E12">
        <v>23.8</v>
      </c>
    </row>
    <row r="14" spans="4:9" x14ac:dyDescent="0.25">
      <c r="D14" s="5" t="s">
        <v>19</v>
      </c>
      <c r="E14">
        <v>6</v>
      </c>
    </row>
  </sheetData>
  <mergeCells count="4">
    <mergeCell ref="D5:D6"/>
    <mergeCell ref="E5:E6"/>
    <mergeCell ref="F5:F6"/>
    <mergeCell ref="G5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6"/>
  <sheetViews>
    <sheetView tabSelected="1" workbookViewId="0">
      <selection activeCell="E8" sqref="E8"/>
    </sheetView>
  </sheetViews>
  <sheetFormatPr baseColWidth="10" defaultRowHeight="15" x14ac:dyDescent="0.25"/>
  <cols>
    <col min="3" max="3" width="43.42578125" customWidth="1"/>
    <col min="6" max="7" width="11.42578125" hidden="1" customWidth="1"/>
  </cols>
  <sheetData>
    <row r="1" spans="3:7" ht="21" x14ac:dyDescent="0.35">
      <c r="C1" s="20" t="s">
        <v>23</v>
      </c>
    </row>
    <row r="2" spans="3:7" ht="14.25" customHeight="1" x14ac:dyDescent="0.25">
      <c r="C2" s="26"/>
      <c r="D2" s="26"/>
    </row>
    <row r="3" spans="3:7" ht="18" customHeight="1" thickBot="1" x14ac:dyDescent="0.3"/>
    <row r="4" spans="3:7" ht="19.5" thickBot="1" x14ac:dyDescent="0.35">
      <c r="C4" s="13" t="s">
        <v>20</v>
      </c>
      <c r="D4" s="14"/>
    </row>
    <row r="5" spans="3:7" ht="32.25" customHeight="1" x14ac:dyDescent="0.25">
      <c r="C5" s="7" t="s">
        <v>10</v>
      </c>
      <c r="D5" s="8">
        <v>1</v>
      </c>
    </row>
    <row r="6" spans="3:7" x14ac:dyDescent="0.25">
      <c r="C6" s="9" t="s">
        <v>11</v>
      </c>
      <c r="D6" s="10">
        <v>40909</v>
      </c>
    </row>
    <row r="7" spans="3:7" x14ac:dyDescent="0.25">
      <c r="C7" s="9" t="s">
        <v>12</v>
      </c>
      <c r="D7" s="10">
        <v>41274</v>
      </c>
    </row>
    <row r="8" spans="3:7" ht="15.75" thickBot="1" x14ac:dyDescent="0.3">
      <c r="C8" s="11" t="s">
        <v>13</v>
      </c>
      <c r="D8" s="12">
        <v>40</v>
      </c>
    </row>
    <row r="9" spans="3:7" ht="15.75" thickBot="1" x14ac:dyDescent="0.3">
      <c r="C9" s="16"/>
      <c r="D9" s="16"/>
    </row>
    <row r="10" spans="3:7" ht="21.75" thickBot="1" x14ac:dyDescent="0.4">
      <c r="C10" s="17" t="s">
        <v>22</v>
      </c>
      <c r="D10" s="14"/>
    </row>
    <row r="11" spans="3:7" x14ac:dyDescent="0.25">
      <c r="C11" s="15" t="s">
        <v>14</v>
      </c>
      <c r="D11" s="6">
        <f>(D8*365/(D7-D6))</f>
        <v>40</v>
      </c>
    </row>
    <row r="12" spans="3:7" x14ac:dyDescent="0.25">
      <c r="C12" s="9" t="s">
        <v>2</v>
      </c>
      <c r="D12" s="21">
        <f>IF(D11&lt;(D5*'Tarifs HYDROBRU'!E7),(D8*'Tarifs HYDROBRU'!I7),(D5*'Tarifs HYDROBRU'!E7*'Tarifs HYDROBRU'!I7))</f>
        <v>29.200499999999998</v>
      </c>
      <c r="F12" t="s">
        <v>16</v>
      </c>
      <c r="G12">
        <f xml:space="preserve"> IF(D11&lt;(D5*'Tarifs HYDROBRU'!E7),0,D11-D5*'Tarifs HYDROBRU'!E7)</f>
        <v>25</v>
      </c>
    </row>
    <row r="13" spans="3:7" x14ac:dyDescent="0.25">
      <c r="C13" s="9"/>
      <c r="D13" s="8"/>
    </row>
    <row r="14" spans="3:7" x14ac:dyDescent="0.25">
      <c r="C14" s="9" t="s">
        <v>3</v>
      </c>
      <c r="D14" s="21">
        <f>IF(G12&lt;D5*'Tarifs HYDROBRU'!E8,Calcul!G12*'Tarifs HYDROBRU'!I8,D5*'Tarifs HYDROBRU'!E8*'Tarifs HYDROBRU'!I8)</f>
        <v>52.084500000000006</v>
      </c>
    </row>
    <row r="15" spans="3:7" x14ac:dyDescent="0.25">
      <c r="C15" s="9"/>
      <c r="D15" s="8"/>
      <c r="F15" t="s">
        <v>16</v>
      </c>
      <c r="G15">
        <f>IF(G12&lt;D5*'Tarifs HYDROBRU'!E8,0, G12-D5*'Tarifs HYDROBRU'!E8)</f>
        <v>10</v>
      </c>
    </row>
    <row r="16" spans="3:7" x14ac:dyDescent="0.25">
      <c r="C16" s="9" t="s">
        <v>4</v>
      </c>
      <c r="D16" s="21">
        <f>IF(G15&lt;D5*'Tarifs HYDROBRU'!E9,'Tarifs HYDROBRU'!I9*Calcul!G15,Calcul!D5*'Tarifs HYDROBRU'!E9*'Tarifs HYDROBRU'!I9)</f>
        <v>51.334999999999994</v>
      </c>
    </row>
    <row r="17" spans="3:7" x14ac:dyDescent="0.25">
      <c r="C17" s="9"/>
      <c r="D17" s="8"/>
      <c r="F17" t="s">
        <v>16</v>
      </c>
      <c r="G17">
        <f>IF(G15&lt;D5*'Tarifs HYDROBRU'!E9,0,Calcul!G15-Calcul!D5*'Tarifs HYDROBRU'!E9)</f>
        <v>0</v>
      </c>
    </row>
    <row r="18" spans="3:7" x14ac:dyDescent="0.25">
      <c r="C18" s="9" t="s">
        <v>17</v>
      </c>
      <c r="D18" s="21">
        <f>G17*'Tarifs HYDROBRU'!I10</f>
        <v>0</v>
      </c>
    </row>
    <row r="19" spans="3:7" x14ac:dyDescent="0.25">
      <c r="C19" s="9"/>
      <c r="D19" s="8"/>
    </row>
    <row r="20" spans="3:7" x14ac:dyDescent="0.25">
      <c r="C20" s="9" t="s">
        <v>18</v>
      </c>
      <c r="D20" s="21">
        <f>'Tarifs HYDROBRU'!E12</f>
        <v>23.8</v>
      </c>
    </row>
    <row r="21" spans="3:7" x14ac:dyDescent="0.25">
      <c r="C21" s="9"/>
      <c r="D21" s="8"/>
    </row>
    <row r="22" spans="3:7" x14ac:dyDescent="0.25">
      <c r="C22" s="9" t="s">
        <v>24</v>
      </c>
      <c r="D22" s="21">
        <f>D12+D14+D16+D18+D20</f>
        <v>156.42000000000002</v>
      </c>
    </row>
    <row r="23" spans="3:7" x14ac:dyDescent="0.25">
      <c r="C23" s="9"/>
      <c r="D23" s="8"/>
    </row>
    <row r="24" spans="3:7" x14ac:dyDescent="0.25">
      <c r="C24" s="19" t="s">
        <v>25</v>
      </c>
      <c r="D24" s="22">
        <f>D22*(1+('Tarifs HYDROBRU'!E14/100))</f>
        <v>165.80520000000001</v>
      </c>
    </row>
    <row r="25" spans="3:7" x14ac:dyDescent="0.25">
      <c r="C25" s="9"/>
      <c r="D25" s="8"/>
    </row>
    <row r="26" spans="3:7" ht="15.75" thickBot="1" x14ac:dyDescent="0.3">
      <c r="C26" s="18" t="s">
        <v>21</v>
      </c>
      <c r="D26" s="23">
        <f>D24/D11</f>
        <v>4.14513</v>
      </c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Tarifs HYDROBRU</vt:lpstr>
      <vt:lpstr>Calcul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Lemin</dc:creator>
  <cp:lastModifiedBy>David Lemin</cp:lastModifiedBy>
  <dcterms:created xsi:type="dcterms:W3CDTF">2015-12-16T12:49:30Z</dcterms:created>
  <dcterms:modified xsi:type="dcterms:W3CDTF">2015-12-17T14:51:40Z</dcterms:modified>
</cp:coreProperties>
</file>