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\Documents\Alex\Calculateur\"/>
    </mc:Choice>
  </mc:AlternateContent>
  <xr:revisionPtr revIDLastSave="0" documentId="8_{6B4C95EF-C138-4932-896C-94D0C8671B4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</sheets>
  <calcPr calcId="191029"/>
  <customWorkbookViews>
    <customWorkbookView name="melihs - Affichage personnalisé" guid="{F9B23CB2-F611-4121-8686-580EC7B43B96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H12" i="1" l="1"/>
  <c r="G15" i="1" l="1"/>
  <c r="H10" i="1"/>
  <c r="I8" i="1" l="1"/>
  <c r="H11" i="1"/>
  <c r="H7" i="1"/>
  <c r="H14" i="1" l="1"/>
  <c r="H15" i="1"/>
  <c r="I14" i="1" s="1"/>
  <c r="B26" i="1"/>
  <c r="I22" i="1"/>
  <c r="B22" i="1"/>
  <c r="F22" i="1"/>
  <c r="D26" i="1"/>
  <c r="H26" i="1"/>
  <c r="D22" i="1"/>
  <c r="H22" i="1"/>
  <c r="F26" i="1"/>
  <c r="I26" i="1"/>
  <c r="H16" i="1" l="1"/>
  <c r="J22" i="1"/>
  <c r="J26" i="1" l="1"/>
  <c r="H8" i="1" l="1"/>
  <c r="H9" i="1" s="1"/>
  <c r="H17" i="1" s="1"/>
</calcChain>
</file>

<file path=xl/sharedStrings.xml><?xml version="1.0" encoding="utf-8"?>
<sst xmlns="http://schemas.openxmlformats.org/spreadsheetml/2006/main" count="40" uniqueCount="29">
  <si>
    <t xml:space="preserve"> </t>
  </si>
  <si>
    <t>Nombre de personnes dans la composition de ménage:</t>
  </si>
  <si>
    <t>Prix pour 2019:</t>
  </si>
  <si>
    <t>Prix pour 2020:</t>
  </si>
  <si>
    <t>Redevance d'abonnement:</t>
  </si>
  <si>
    <t>Montant de la facture :</t>
  </si>
  <si>
    <t>Détail:</t>
  </si>
  <si>
    <t>Consommation totale en mètres cubes:</t>
  </si>
  <si>
    <t>Prix moyen par mètre cube :</t>
  </si>
  <si>
    <t>Annualisation:</t>
  </si>
  <si>
    <t>Date du relevé:</t>
  </si>
  <si>
    <t>Vos données: (remplissez toutes les cases blanches)</t>
  </si>
  <si>
    <r>
      <t xml:space="preserve">Tranche 1:                   </t>
    </r>
    <r>
      <rPr>
        <b/>
        <sz val="9"/>
        <color theme="1" tint="0.14999847407452621"/>
        <rFont val="Calibri"/>
        <family val="2"/>
        <scheme val="minor"/>
      </rPr>
      <t>De 0 à 15m³/pers</t>
    </r>
  </si>
  <si>
    <r>
      <t xml:space="preserve">Tranche 2:                     </t>
    </r>
    <r>
      <rPr>
        <b/>
        <sz val="9"/>
        <color theme="1" tint="0.14999847407452621"/>
        <rFont val="Calibri"/>
        <family val="2"/>
        <scheme val="minor"/>
      </rPr>
      <t>De 15 à 30m³/pers</t>
    </r>
  </si>
  <si>
    <r>
      <t xml:space="preserve">Tranche 3:                     </t>
    </r>
    <r>
      <rPr>
        <b/>
        <sz val="9"/>
        <color theme="1" tint="0.14999847407452621"/>
        <rFont val="Calibri"/>
        <family val="2"/>
        <scheme val="minor"/>
      </rPr>
      <t>De 30 à 60m³/pers</t>
    </r>
  </si>
  <si>
    <r>
      <t xml:space="preserve">Tranche 4:                        </t>
    </r>
    <r>
      <rPr>
        <b/>
        <sz val="9"/>
        <color theme="1" tint="0.14999847407452621"/>
        <rFont val="Calibri"/>
        <family val="2"/>
        <scheme val="minor"/>
      </rPr>
      <t>Au-delà de 60m³/pers</t>
    </r>
  </si>
  <si>
    <t>Personne(s)</t>
  </si>
  <si>
    <t>Correspondance en m³ par personne et par an:</t>
  </si>
  <si>
    <t>Nombre de jours au tarif en vigueur jusqu'au 31/12/2019 :</t>
  </si>
  <si>
    <t>Nombre de jours au tarif en vigueur à partir du 01/01/2020 :</t>
  </si>
  <si>
    <t>Tarification jusqu'au 31/12/2019</t>
  </si>
  <si>
    <t>Tarification à partir du 01/01/2020</t>
  </si>
  <si>
    <t>Index de départ (uniquement les chiffres noirs du compteur):</t>
  </si>
  <si>
    <t>Index final (uniquement les chiffres noirs du compteur):</t>
  </si>
  <si>
    <t>Estimation de la facture pour une année:</t>
  </si>
  <si>
    <t>Consommation totale ramenée sur une année:</t>
  </si>
  <si>
    <t>Durée de la période de consommation (en mois):</t>
  </si>
  <si>
    <t>Correspondance en litres par personne et par jour:</t>
  </si>
  <si>
    <t>Résultat: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</si>
</sst>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164" formatCode="#,##0.00\ &quot;€&quot;"/>
    <numFmt numFmtId="165" formatCode="&quot;prix par m³:&quot;\ 0.0000\ &quot;€&quot;"/>
    <numFmt numFmtId="166" formatCode="d/mm/yyyy;@"/>
    <numFmt numFmtId="167" formatCode="0\ &quot;m³&quot;"/>
    <numFmt numFmtId="168" formatCode="0\ &quot;litres&quot;"/>
    <numFmt numFmtId="169" formatCode="0.00%\ &quot;par rapport à la moyenne bruxelloise&quot;"/>
    <numFmt numFmtId="170" formatCode="0.0%\ &quot;par rapport à la moy. Bruxelloise*&quot;"/>
    <numFmt numFmtId="171" formatCode="0.0\ &quot;mois&quot;"/>
    <numFmt numFmtId="172" formatCode="#\ ##0.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10"/>
      <color rgb="FFEBF6F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EBF0"/>
        <bgColor indexed="64"/>
      </patternFill>
    </fill>
  </fills>
  <borders count="56">
    <border>
      <left/>
      <right/>
      <top/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medium">
        <color theme="8" tint="-0.24994659260841701"/>
      </right>
      <top style="thick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/>
      <diagonal/>
    </border>
    <border>
      <left style="medium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medium">
        <color theme="8" tint="-0.24994659260841701"/>
      </right>
      <top/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ck">
        <color theme="8" tint="-0.24994659260841701"/>
      </bottom>
      <diagonal/>
    </border>
    <border>
      <left style="medium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ck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medium">
        <color theme="3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3"/>
      </left>
      <right style="medium">
        <color theme="3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3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 style="thick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ck">
        <color theme="8" tint="-0.24994659260841701"/>
      </left>
      <right/>
      <top style="medium">
        <color theme="8" tint="-0.24994659260841701"/>
      </top>
      <bottom style="thick">
        <color theme="8" tint="-0.24994659260841701"/>
      </bottom>
      <diagonal/>
    </border>
    <border>
      <left/>
      <right/>
      <top style="medium">
        <color theme="8" tint="-0.24994659260841701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 style="thick">
        <color theme="8" tint="-0.24994659260841701"/>
      </left>
      <right style="medium">
        <color theme="3"/>
      </right>
      <top/>
      <bottom style="thick">
        <color theme="8" tint="-0.24994659260841701"/>
      </bottom>
      <diagonal/>
    </border>
    <border>
      <left style="medium">
        <color theme="3"/>
      </left>
      <right style="medium">
        <color theme="3"/>
      </right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thick">
        <color theme="8" tint="-0.24994659260841701"/>
      </left>
      <right style="medium">
        <color theme="3"/>
      </right>
      <top style="thick">
        <color theme="8" tint="-0.24994659260841701"/>
      </top>
      <bottom/>
      <diagonal/>
    </border>
    <border>
      <left style="medium">
        <color theme="3"/>
      </left>
      <right style="medium">
        <color theme="3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medium">
        <color theme="3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3"/>
      </left>
      <right style="medium">
        <color theme="3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3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medium">
        <color theme="3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3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Border="1" applyProtection="1">
      <protection hidden="1"/>
    </xf>
    <xf numFmtId="164" fontId="2" fillId="6" borderId="29" xfId="0" applyNumberFormat="1" applyFont="1" applyFill="1" applyBorder="1" applyAlignment="1" applyProtection="1">
      <alignment horizontal="left" vertical="center" wrapText="1"/>
      <protection hidden="1"/>
    </xf>
    <xf numFmtId="0" fontId="2" fillId="6" borderId="29" xfId="0" applyFont="1" applyFill="1" applyBorder="1" applyAlignment="1" applyProtection="1">
      <alignment vertical="center"/>
      <protection hidden="1"/>
    </xf>
    <xf numFmtId="0" fontId="2" fillId="6" borderId="30" xfId="0" applyFont="1" applyFill="1" applyBorder="1" applyAlignment="1" applyProtection="1">
      <alignment vertical="center"/>
      <protection hidden="1"/>
    </xf>
    <xf numFmtId="0" fontId="5" fillId="6" borderId="7" xfId="0" applyFont="1" applyFill="1" applyBorder="1" applyAlignment="1" applyProtection="1">
      <alignment horizontal="center" vertical="center" wrapText="1"/>
      <protection hidden="1"/>
    </xf>
    <xf numFmtId="164" fontId="5" fillId="6" borderId="17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10" xfId="0" applyNumberFormat="1" applyFont="1" applyFill="1" applyBorder="1" applyAlignment="1" applyProtection="1">
      <alignment horizontal="center" vertical="center" wrapText="1"/>
      <protection hidden="1"/>
    </xf>
    <xf numFmtId="169" fontId="5" fillId="0" borderId="33" xfId="0" applyNumberFormat="1" applyFont="1" applyFill="1" applyBorder="1" applyAlignment="1" applyProtection="1">
      <alignment vertical="center"/>
      <protection hidden="1"/>
    </xf>
    <xf numFmtId="0" fontId="2" fillId="3" borderId="29" xfId="0" applyFont="1" applyFill="1" applyBorder="1" applyAlignment="1" applyProtection="1">
      <alignment vertical="center"/>
      <protection hidden="1"/>
    </xf>
    <xf numFmtId="0" fontId="2" fillId="3" borderId="30" xfId="0" applyFont="1" applyFill="1" applyBorder="1" applyAlignment="1" applyProtection="1">
      <alignment vertical="center"/>
      <protection hidden="1"/>
    </xf>
    <xf numFmtId="8" fontId="2" fillId="3" borderId="19" xfId="0" applyNumberFormat="1" applyFont="1" applyFill="1" applyBorder="1" applyAlignment="1" applyProtection="1">
      <alignment horizontal="center" vertical="center"/>
      <protection hidden="1"/>
    </xf>
    <xf numFmtId="164" fontId="2" fillId="3" borderId="20" xfId="0" applyNumberFormat="1" applyFont="1" applyFill="1" applyBorder="1" applyAlignment="1" applyProtection="1">
      <alignment horizontal="center" vertical="center"/>
      <protection hidden="1"/>
    </xf>
    <xf numFmtId="8" fontId="2" fillId="3" borderId="13" xfId="0" applyNumberFormat="1" applyFont="1" applyFill="1" applyBorder="1" applyAlignment="1" applyProtection="1">
      <alignment horizontal="center" vertical="center"/>
      <protection hidden="1"/>
    </xf>
    <xf numFmtId="164" fontId="2" fillId="3" borderId="14" xfId="0" applyNumberFormat="1" applyFont="1" applyFill="1" applyBorder="1" applyAlignment="1" applyProtection="1">
      <alignment horizontal="center" vertical="center"/>
      <protection hidden="1"/>
    </xf>
    <xf numFmtId="167" fontId="2" fillId="6" borderId="29" xfId="0" applyNumberFormat="1" applyFont="1" applyFill="1" applyBorder="1" applyAlignment="1" applyProtection="1">
      <alignment horizontal="left" vertical="center"/>
      <protection hidden="1"/>
    </xf>
    <xf numFmtId="164" fontId="2" fillId="3" borderId="19" xfId="0" applyNumberFormat="1" applyFont="1" applyFill="1" applyBorder="1" applyAlignment="1" applyProtection="1">
      <alignment horizontal="center" vertical="center"/>
      <protection hidden="1"/>
    </xf>
    <xf numFmtId="0" fontId="4" fillId="6" borderId="7" xfId="0" applyFont="1" applyFill="1" applyBorder="1" applyAlignment="1" applyProtection="1">
      <alignment horizontal="center" vertical="center" wrapText="1"/>
      <protection hidden="1"/>
    </xf>
    <xf numFmtId="165" fontId="6" fillId="6" borderId="17" xfId="0" applyNumberFormat="1" applyFont="1" applyFill="1" applyBorder="1" applyAlignment="1" applyProtection="1">
      <alignment horizontal="center" vertical="center"/>
      <protection hidden="1"/>
    </xf>
    <xf numFmtId="164" fontId="2" fillId="3" borderId="13" xfId="0" applyNumberFormat="1" applyFont="1" applyFill="1" applyBorder="1" applyAlignment="1" applyProtection="1">
      <alignment horizontal="center" vertical="center"/>
      <protection hidden="1"/>
    </xf>
    <xf numFmtId="165" fontId="6" fillId="6" borderId="10" xfId="0" applyNumberFormat="1" applyFont="1" applyFill="1" applyBorder="1" applyAlignment="1" applyProtection="1">
      <alignment horizontal="center" vertical="center"/>
      <protection hidden="1"/>
    </xf>
    <xf numFmtId="169" fontId="5" fillId="0" borderId="0" xfId="0" applyNumberFormat="1" applyFont="1" applyFill="1" applyBorder="1" applyAlignment="1" applyProtection="1">
      <alignment vertical="center"/>
      <protection hidden="1"/>
    </xf>
    <xf numFmtId="0" fontId="8" fillId="3" borderId="44" xfId="0" applyFont="1" applyFill="1" applyBorder="1" applyAlignment="1" applyProtection="1">
      <protection hidden="1"/>
    </xf>
    <xf numFmtId="168" fontId="2" fillId="4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4" borderId="29" xfId="0" applyFont="1" applyFill="1" applyBorder="1" applyAlignment="1" applyProtection="1">
      <alignment horizontal="left" vertical="center"/>
      <protection hidden="1"/>
    </xf>
    <xf numFmtId="0" fontId="2" fillId="4" borderId="29" xfId="0" applyFont="1" applyFill="1" applyBorder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vertical="center"/>
      <protection hidden="1"/>
    </xf>
    <xf numFmtId="1" fontId="3" fillId="3" borderId="29" xfId="0" applyNumberFormat="1" applyFont="1" applyFill="1" applyBorder="1" applyAlignment="1" applyProtection="1">
      <alignment horizontal="left" vertical="center"/>
      <protection hidden="1"/>
    </xf>
    <xf numFmtId="170" fontId="6" fillId="3" borderId="39" xfId="0" applyNumberFormat="1" applyFont="1" applyFill="1" applyBorder="1" applyAlignment="1" applyProtection="1">
      <alignment horizontal="center" vertical="center"/>
      <protection hidden="1"/>
    </xf>
    <xf numFmtId="170" fontId="6" fillId="3" borderId="34" xfId="0" applyNumberFormat="1" applyFont="1" applyFill="1" applyBorder="1" applyAlignment="1" applyProtection="1">
      <alignment horizontal="center" vertical="center"/>
      <protection hidden="1"/>
    </xf>
    <xf numFmtId="171" fontId="2" fillId="3" borderId="29" xfId="0" applyNumberFormat="1" applyFont="1" applyFill="1" applyBorder="1" applyAlignment="1" applyProtection="1">
      <alignment horizontal="left" vertical="center" wrapText="1"/>
      <protection hidden="1"/>
    </xf>
    <xf numFmtId="166" fontId="3" fillId="4" borderId="2" xfId="0" applyNumberFormat="1" applyFont="1" applyFill="1" applyBorder="1" applyAlignment="1" applyProtection="1">
      <alignment horizontal="center" vertical="center"/>
      <protection locked="0"/>
    </xf>
    <xf numFmtId="167" fontId="9" fillId="4" borderId="35" xfId="0" applyNumberFormat="1" applyFont="1" applyFill="1" applyBorder="1" applyAlignment="1" applyProtection="1">
      <alignment horizontal="left" vertical="center"/>
      <protection hidden="1"/>
    </xf>
    <xf numFmtId="172" fontId="2" fillId="3" borderId="38" xfId="0" applyNumberFormat="1" applyFont="1" applyFill="1" applyBorder="1" applyAlignment="1" applyProtection="1">
      <alignment horizontal="left"/>
      <protection hidden="1"/>
    </xf>
    <xf numFmtId="172" fontId="2" fillId="3" borderId="29" xfId="0" applyNumberFormat="1" applyFont="1" applyFill="1" applyBorder="1" applyAlignment="1" applyProtection="1">
      <alignment horizontal="left" vertical="center" wrapText="1"/>
      <protection hidden="1"/>
    </xf>
    <xf numFmtId="166" fontId="3" fillId="4" borderId="48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2" fillId="4" borderId="54" xfId="0" applyFont="1" applyFill="1" applyBorder="1" applyAlignment="1" applyProtection="1">
      <alignment horizontal="left" vertical="center"/>
      <protection hidden="1"/>
    </xf>
    <xf numFmtId="167" fontId="2" fillId="3" borderId="45" xfId="0" applyNumberFormat="1" applyFont="1" applyFill="1" applyBorder="1" applyAlignment="1" applyProtection="1">
      <alignment horizontal="left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4" fillId="6" borderId="7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164" fontId="2" fillId="3" borderId="13" xfId="0" applyNumberFormat="1" applyFont="1" applyFill="1" applyBorder="1" applyAlignment="1" applyProtection="1">
      <alignment horizontal="center" vertical="center"/>
      <protection hidden="1"/>
    </xf>
    <xf numFmtId="164" fontId="2" fillId="3" borderId="12" xfId="0" applyNumberFormat="1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29" xfId="0" applyFont="1" applyFill="1" applyBorder="1" applyAlignment="1" applyProtection="1">
      <alignment horizontal="left" vertical="center" wrapText="1"/>
      <protection hidden="1"/>
    </xf>
    <xf numFmtId="165" fontId="6" fillId="6" borderId="9" xfId="0" applyNumberFormat="1" applyFont="1" applyFill="1" applyBorder="1" applyAlignment="1" applyProtection="1">
      <alignment horizontal="center" vertical="center"/>
      <protection hidden="1"/>
    </xf>
    <xf numFmtId="165" fontId="6" fillId="6" borderId="10" xfId="0" applyNumberFormat="1" applyFont="1" applyFill="1" applyBorder="1" applyAlignment="1" applyProtection="1">
      <alignment horizontal="center" vertical="center"/>
      <protection hidden="1"/>
    </xf>
    <xf numFmtId="164" fontId="2" fillId="3" borderId="18" xfId="0" applyNumberFormat="1" applyFont="1" applyFill="1" applyBorder="1" applyAlignment="1" applyProtection="1">
      <alignment horizontal="center" vertical="center"/>
      <protection hidden="1"/>
    </xf>
    <xf numFmtId="164" fontId="2" fillId="3" borderId="19" xfId="0" applyNumberFormat="1" applyFont="1" applyFill="1" applyBorder="1" applyAlignment="1" applyProtection="1">
      <alignment horizontal="center" vertical="center"/>
      <protection hidden="1"/>
    </xf>
    <xf numFmtId="0" fontId="4" fillId="3" borderId="43" xfId="0" applyFont="1" applyFill="1" applyBorder="1" applyAlignment="1" applyProtection="1">
      <alignment horizontal="left" vertical="center"/>
      <protection hidden="1"/>
    </xf>
    <xf numFmtId="0" fontId="4" fillId="3" borderId="44" xfId="0" applyFont="1" applyFill="1" applyBorder="1" applyAlignment="1" applyProtection="1">
      <alignment horizontal="left" vertical="center"/>
      <protection hidden="1"/>
    </xf>
    <xf numFmtId="0" fontId="3" fillId="5" borderId="3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32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165" fontId="6" fillId="6" borderId="15" xfId="0" applyNumberFormat="1" applyFont="1" applyFill="1" applyBorder="1" applyAlignment="1" applyProtection="1">
      <alignment horizontal="center" vertical="center"/>
      <protection hidden="1"/>
    </xf>
    <xf numFmtId="165" fontId="6" fillId="6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49" fontId="7" fillId="4" borderId="55" xfId="0" applyNumberFormat="1" applyFont="1" applyFill="1" applyBorder="1" applyAlignment="1" applyProtection="1">
      <alignment horizontal="left" vertical="center"/>
      <protection hidden="1"/>
    </xf>
    <xf numFmtId="49" fontId="7" fillId="4" borderId="32" xfId="0" applyNumberFormat="1" applyFont="1" applyFill="1" applyBorder="1" applyAlignment="1" applyProtection="1">
      <alignment horizontal="left" vertical="center"/>
      <protection hidden="1"/>
    </xf>
    <xf numFmtId="0" fontId="4" fillId="4" borderId="46" xfId="0" applyFont="1" applyFill="1" applyBorder="1" applyAlignment="1" applyProtection="1">
      <alignment horizontal="left" vertical="center" wrapText="1"/>
      <protection hidden="1"/>
    </xf>
    <xf numFmtId="0" fontId="4" fillId="4" borderId="47" xfId="0" applyFont="1" applyFill="1" applyBorder="1" applyAlignment="1" applyProtection="1">
      <alignment horizontal="left" vertical="center" wrapText="1"/>
      <protection hidden="1"/>
    </xf>
    <xf numFmtId="0" fontId="4" fillId="4" borderId="51" xfId="0" applyFont="1" applyFill="1" applyBorder="1" applyAlignment="1" applyProtection="1">
      <alignment horizontal="left" vertical="center" wrapText="1"/>
      <protection hidden="1"/>
    </xf>
    <xf numFmtId="0" fontId="4" fillId="4" borderId="40" xfId="0" applyFont="1" applyFill="1" applyBorder="1" applyAlignment="1" applyProtection="1">
      <alignment horizontal="left" vertical="center"/>
      <protection hidden="1"/>
    </xf>
    <xf numFmtId="0" fontId="4" fillId="4" borderId="41" xfId="0" applyFont="1" applyFill="1" applyBorder="1" applyAlignment="1" applyProtection="1">
      <alignment horizontal="left" vertical="center"/>
      <protection hidden="1"/>
    </xf>
    <xf numFmtId="0" fontId="4" fillId="4" borderId="53" xfId="0" applyFont="1" applyFill="1" applyBorder="1" applyAlignment="1" applyProtection="1">
      <alignment horizontal="left" vertical="center"/>
      <protection hidden="1"/>
    </xf>
    <xf numFmtId="0" fontId="4" fillId="4" borderId="49" xfId="0" applyFont="1" applyFill="1" applyBorder="1" applyAlignment="1" applyProtection="1">
      <alignment horizontal="left" vertical="center" wrapText="1"/>
      <protection hidden="1"/>
    </xf>
    <xf numFmtId="0" fontId="4" fillId="4" borderId="50" xfId="0" applyFont="1" applyFill="1" applyBorder="1" applyAlignment="1" applyProtection="1">
      <alignment horizontal="left" vertical="center" wrapText="1"/>
      <protection hidden="1"/>
    </xf>
    <xf numFmtId="0" fontId="4" fillId="4" borderId="52" xfId="0" applyFont="1" applyFill="1" applyBorder="1" applyAlignment="1" applyProtection="1">
      <alignment horizontal="left" vertical="center" wrapText="1"/>
      <protection hidden="1"/>
    </xf>
    <xf numFmtId="0" fontId="4" fillId="4" borderId="43" xfId="0" applyFont="1" applyFill="1" applyBorder="1" applyAlignment="1" applyProtection="1">
      <alignment horizontal="left" vertical="center" wrapText="1"/>
      <protection hidden="1"/>
    </xf>
    <xf numFmtId="0" fontId="4" fillId="4" borderId="44" xfId="0" applyFont="1" applyFill="1" applyBorder="1" applyAlignment="1" applyProtection="1">
      <alignment horizontal="left" vertical="center" wrapText="1"/>
      <protection hidden="1"/>
    </xf>
    <xf numFmtId="0" fontId="4" fillId="3" borderId="24" xfId="0" applyFont="1" applyFill="1" applyBorder="1" applyAlignment="1" applyProtection="1">
      <alignment horizontal="center" vertical="top"/>
      <protection hidden="1"/>
    </xf>
    <xf numFmtId="0" fontId="4" fillId="3" borderId="25" xfId="0" applyFont="1" applyFill="1" applyBorder="1" applyAlignment="1" applyProtection="1">
      <alignment horizontal="center" vertical="top"/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7" xfId="0" applyFont="1" applyFill="1" applyBorder="1" applyAlignment="1" applyProtection="1">
      <alignment horizontal="center"/>
      <protection hidden="1"/>
    </xf>
    <xf numFmtId="170" fontId="6" fillId="3" borderId="39" xfId="0" applyNumberFormat="1" applyFont="1" applyFill="1" applyBorder="1" applyAlignment="1" applyProtection="1">
      <alignment horizontal="center" vertical="center"/>
      <protection hidden="1"/>
    </xf>
    <xf numFmtId="170" fontId="6" fillId="3" borderId="34" xfId="0" applyNumberFormat="1" applyFont="1" applyFill="1" applyBorder="1" applyAlignment="1" applyProtection="1">
      <alignment horizontal="center" vertical="center"/>
      <protection hidden="1"/>
    </xf>
    <xf numFmtId="0" fontId="3" fillId="5" borderId="28" xfId="0" applyFont="1" applyFill="1" applyBorder="1" applyAlignment="1" applyProtection="1">
      <alignment horizontal="center" vertical="center" wrapText="1"/>
      <protection hidden="1"/>
    </xf>
    <xf numFmtId="0" fontId="3" fillId="5" borderId="29" xfId="0" applyFont="1" applyFill="1" applyBorder="1" applyAlignment="1" applyProtection="1">
      <alignment horizontal="center" vertical="center" wrapText="1"/>
      <protection hidden="1"/>
    </xf>
    <xf numFmtId="0" fontId="3" fillId="5" borderId="30" xfId="0" applyFont="1" applyFill="1" applyBorder="1" applyAlignment="1" applyProtection="1">
      <alignment horizontal="center" vertical="center" wrapText="1"/>
      <protection hidden="1"/>
    </xf>
    <xf numFmtId="0" fontId="4" fillId="6" borderId="28" xfId="0" applyFont="1" applyFill="1" applyBorder="1" applyAlignment="1" applyProtection="1">
      <alignment horizontal="left" vertical="center"/>
      <protection hidden="1"/>
    </xf>
    <xf numFmtId="0" fontId="4" fillId="6" borderId="29" xfId="0" applyFont="1" applyFill="1" applyBorder="1" applyAlignment="1" applyProtection="1">
      <alignment horizontal="left" vertical="center"/>
      <protection hidden="1"/>
    </xf>
    <xf numFmtId="0" fontId="4" fillId="3" borderId="36" xfId="0" applyFont="1" applyFill="1" applyBorder="1" applyAlignment="1" applyProtection="1">
      <alignment horizontal="left" vertical="center"/>
      <protection hidden="1"/>
    </xf>
    <xf numFmtId="0" fontId="4" fillId="3" borderId="37" xfId="0" applyFont="1" applyFill="1" applyBorder="1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alignment horizontal="left" vertical="center" wrapText="1"/>
      <protection hidden="1"/>
    </xf>
    <xf numFmtId="0" fontId="4" fillId="3" borderId="29" xfId="0" applyFont="1" applyFill="1" applyBorder="1" applyAlignment="1" applyProtection="1">
      <alignment horizontal="left" vertical="center" wrapText="1"/>
      <protection hidden="1"/>
    </xf>
    <xf numFmtId="0" fontId="4" fillId="3" borderId="28" xfId="0" applyFont="1" applyFill="1" applyBorder="1" applyAlignment="1" applyProtection="1">
      <alignment vertical="center" wrapText="1"/>
      <protection hidden="1"/>
    </xf>
    <xf numFmtId="0" fontId="4" fillId="3" borderId="29" xfId="0" applyFont="1" applyFill="1" applyBorder="1" applyAlignment="1" applyProtection="1">
      <alignment vertical="center" wrapText="1"/>
      <protection hidden="1"/>
    </xf>
    <xf numFmtId="0" fontId="4" fillId="6" borderId="21" xfId="0" applyFont="1" applyFill="1" applyBorder="1" applyAlignment="1" applyProtection="1">
      <alignment horizontal="left" vertical="center" wrapText="1"/>
      <protection hidden="1"/>
    </xf>
    <xf numFmtId="0" fontId="4" fillId="6" borderId="22" xfId="0" applyFont="1" applyFill="1" applyBorder="1" applyAlignment="1" applyProtection="1">
      <alignment horizontal="left" vertical="center" wrapText="1"/>
      <protection hidden="1"/>
    </xf>
    <xf numFmtId="0" fontId="4" fillId="6" borderId="23" xfId="0" applyFont="1" applyFill="1" applyBorder="1" applyAlignment="1" applyProtection="1">
      <alignment horizontal="left" vertical="center" wrapText="1"/>
      <protection hidden="1"/>
    </xf>
    <xf numFmtId="0" fontId="2" fillId="3" borderId="29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left" vertical="center"/>
      <protection hidden="1"/>
    </xf>
    <xf numFmtId="0" fontId="4" fillId="4" borderId="29" xfId="0" applyFont="1" applyFill="1" applyBorder="1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29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25">
    <dxf>
      <font>
        <b/>
        <i val="0"/>
        <color rgb="FF05C7E1"/>
      </font>
    </dxf>
    <dxf>
      <font>
        <b/>
        <i val="0"/>
        <color rgb="FF00B050"/>
      </font>
    </dxf>
    <dxf>
      <font>
        <b/>
        <i val="0"/>
        <color theme="9"/>
      </font>
    </dxf>
    <dxf>
      <font>
        <b/>
        <i val="0"/>
        <color rgb="FFFF513F"/>
      </font>
    </dxf>
    <dxf>
      <font>
        <color rgb="FFEA0021"/>
      </font>
    </dxf>
    <dxf>
      <font>
        <b/>
        <i val="0"/>
        <color auto="1"/>
      </font>
    </dxf>
    <dxf>
      <numFmt numFmtId="173" formatCode="&quot;+&quot;0.0%\ &quot;par rapport à la moy. Bruxelloise&quot;"/>
    </dxf>
    <dxf>
      <font>
        <color rgb="FF05C7E1"/>
      </font>
    </dxf>
    <dxf>
      <font>
        <b/>
        <i val="0"/>
        <color rgb="FF0DAF01"/>
      </font>
    </dxf>
    <dxf>
      <font>
        <b/>
        <i val="0"/>
        <color theme="9"/>
      </font>
    </dxf>
    <dxf>
      <font>
        <color rgb="FFFF513F"/>
      </font>
    </dxf>
    <dxf>
      <font>
        <b/>
        <i val="0"/>
        <color rgb="FFEA0021"/>
      </font>
    </dxf>
    <dxf>
      <font>
        <b/>
        <i val="0"/>
        <color auto="1"/>
      </font>
    </dxf>
    <dxf>
      <fill>
        <patternFill>
          <bgColor theme="0"/>
        </patternFill>
      </fill>
    </dxf>
    <dxf>
      <font>
        <b/>
        <i val="0"/>
        <color rgb="FF05C7E1"/>
      </font>
    </dxf>
    <dxf>
      <font>
        <b/>
        <i val="0"/>
        <color rgb="FF0DAF01"/>
      </font>
    </dxf>
    <dxf>
      <font>
        <b/>
        <i val="0"/>
        <color theme="9"/>
      </font>
    </dxf>
    <dxf>
      <font>
        <b/>
        <i val="0"/>
        <color rgb="FFFF513F"/>
      </font>
    </dxf>
    <dxf>
      <font>
        <b/>
        <i val="0"/>
        <color rgb="FFEA0021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 val="0"/>
        <color theme="9"/>
      </font>
    </dxf>
    <dxf>
      <font>
        <b/>
        <i val="0"/>
        <color rgb="FFFF513F"/>
      </font>
    </dxf>
    <dxf>
      <font>
        <b/>
        <i val="0"/>
        <color rgb="FFEA0021"/>
      </font>
    </dxf>
    <dxf>
      <font>
        <b/>
        <i val="0"/>
        <color rgb="FF03B8E3"/>
      </font>
    </dxf>
  </dxfs>
  <tableStyles count="0" defaultTableStyle="TableStyleMedium9" defaultPivotStyle="PivotStyleLight16"/>
  <colors>
    <mruColors>
      <color rgb="FFD0EBF0"/>
      <color rgb="FFEBF6F9"/>
      <color rgb="FFEA0021"/>
      <color rgb="FFFF513F"/>
      <color rgb="FF0DAF01"/>
      <color rgb="FF05C7E1"/>
      <color rgb="FFE5F4F7"/>
      <color rgb="FFFF9900"/>
      <color rgb="FF3399FF"/>
      <color rgb="FFFA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260533439398211E-2"/>
          <c:y val="3.1372549019607843E-2"/>
          <c:w val="0.98773946656060174"/>
          <c:h val="0.968627450980392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D7-46AD-9AA4-0BD8968D06F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D7-46AD-9AA4-0BD8968D06F4}"/>
              </c:ext>
            </c:extLst>
          </c:dPt>
          <c:dLbls>
            <c:dLbl>
              <c:idx val="0"/>
              <c:layout>
                <c:manualLayout>
                  <c:x val="-0.1567872578945203"/>
                  <c:y val="-0.160664566685760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u="none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Moyenne Bruxelloise (=35m³/pers/an)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588258463629642"/>
                      <c:h val="0.187725181411147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FD7-46AD-9AA4-0BD8968D06F4}"/>
                </c:ext>
              </c:extLst>
            </c:dLbl>
            <c:dLbl>
              <c:idx val="1"/>
              <c:layout>
                <c:manualLayout>
                  <c:x val="-0.34251224122551271"/>
                  <c:y val="-0.157280839895013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1" i="0" u="none" strike="noStrike" kern="1200" baseline="0">
                        <a:solidFill>
                          <a:srgbClr val="7030A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u="none">
                        <a:solidFill>
                          <a:srgbClr val="7030A0"/>
                        </a:solidFill>
                      </a:rPr>
                      <a:t>Votre consommation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5486723791500878"/>
                      <c:h val="0.122420541561003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FD7-46AD-9AA4-0BD8968D0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Feuil1!$G$15:$H$15</c:f>
              <c:numCache>
                <c:formatCode>0\ "m³"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7-46AD-9AA4-0BD8968D06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2320512"/>
        <c:axId val="2092323424"/>
      </c:barChart>
      <c:catAx>
        <c:axId val="2092320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2323424"/>
        <c:crosses val="autoZero"/>
        <c:auto val="1"/>
        <c:lblAlgn val="ctr"/>
        <c:lblOffset val="100"/>
        <c:noMultiLvlLbl val="0"/>
      </c:catAx>
      <c:valAx>
        <c:axId val="209232342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2092320512"/>
        <c:crosses val="autoZero"/>
        <c:crossBetween val="between"/>
        <c:majorUnit val="5"/>
        <c:min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13</xdr:row>
      <xdr:rowOff>171450</xdr:rowOff>
    </xdr:from>
    <xdr:to>
      <xdr:col>9</xdr:col>
      <xdr:colOff>1057276</xdr:colOff>
      <xdr:row>16</xdr:row>
      <xdr:rowOff>238125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zoomScaleNormal="100" workbookViewId="0">
      <selection activeCell="H5" sqref="H5"/>
    </sheetView>
  </sheetViews>
  <sheetFormatPr baseColWidth="10" defaultRowHeight="15" x14ac:dyDescent="0.25"/>
  <cols>
    <col min="1" max="1" width="1.5703125" style="1" customWidth="1"/>
    <col min="2" max="2" width="8.42578125" style="2" customWidth="1"/>
    <col min="3" max="7" width="8.42578125" style="1" customWidth="1"/>
    <col min="8" max="10" width="16.140625" style="1" customWidth="1"/>
    <col min="11" max="12" width="11.42578125" style="1" customWidth="1"/>
    <col min="13" max="16384" width="11.42578125" style="1"/>
  </cols>
  <sheetData>
    <row r="1" spans="2:13" ht="11.25" customHeight="1" thickBot="1" x14ac:dyDescent="0.3">
      <c r="B1" s="1"/>
      <c r="C1" s="3"/>
      <c r="D1" s="3"/>
      <c r="E1" s="3"/>
      <c r="F1" s="3"/>
    </row>
    <row r="2" spans="2:13" ht="19.5" customHeight="1" thickTop="1" thickBot="1" x14ac:dyDescent="0.3">
      <c r="B2" s="73" t="s">
        <v>11</v>
      </c>
      <c r="C2" s="74"/>
      <c r="D2" s="74"/>
      <c r="E2" s="74"/>
      <c r="F2" s="74"/>
      <c r="G2" s="74"/>
      <c r="H2" s="74"/>
      <c r="I2" s="74"/>
      <c r="J2" s="75"/>
    </row>
    <row r="3" spans="2:13" ht="19.5" customHeight="1" thickTop="1" thickBot="1" x14ac:dyDescent="0.3">
      <c r="B3" s="78" t="s">
        <v>1</v>
      </c>
      <c r="C3" s="79"/>
      <c r="D3" s="79"/>
      <c r="E3" s="79"/>
      <c r="F3" s="79"/>
      <c r="G3" s="80"/>
      <c r="H3" s="41"/>
      <c r="I3" s="76" t="s">
        <v>16</v>
      </c>
      <c r="J3" s="77"/>
    </row>
    <row r="4" spans="2:13" ht="19.5" customHeight="1" thickTop="1" thickBot="1" x14ac:dyDescent="0.3">
      <c r="B4" s="84" t="s">
        <v>22</v>
      </c>
      <c r="C4" s="85"/>
      <c r="D4" s="85"/>
      <c r="E4" s="85"/>
      <c r="F4" s="85"/>
      <c r="G4" s="86"/>
      <c r="H4" s="42"/>
      <c r="I4" s="44" t="s">
        <v>10</v>
      </c>
      <c r="J4" s="36"/>
    </row>
    <row r="5" spans="2:13" ht="19.5" customHeight="1" thickTop="1" thickBot="1" x14ac:dyDescent="0.3">
      <c r="B5" s="81" t="s">
        <v>23</v>
      </c>
      <c r="C5" s="82"/>
      <c r="D5" s="82"/>
      <c r="E5" s="82"/>
      <c r="F5" s="82"/>
      <c r="G5" s="83"/>
      <c r="H5" s="43"/>
      <c r="I5" s="44" t="s">
        <v>10</v>
      </c>
      <c r="J5" s="40"/>
      <c r="K5" s="4"/>
      <c r="L5" s="4"/>
      <c r="M5" s="4"/>
    </row>
    <row r="6" spans="2:13" ht="19.5" customHeight="1" thickTop="1" thickBot="1" x14ac:dyDescent="0.3">
      <c r="B6" s="73" t="s">
        <v>28</v>
      </c>
      <c r="C6" s="74"/>
      <c r="D6" s="74"/>
      <c r="E6" s="74"/>
      <c r="F6" s="74"/>
      <c r="G6" s="74"/>
      <c r="H6" s="74"/>
      <c r="I6" s="74"/>
      <c r="J6" s="75"/>
    </row>
    <row r="7" spans="2:13" ht="19.5" customHeight="1" thickBot="1" x14ac:dyDescent="0.3">
      <c r="B7" s="98" t="s">
        <v>7</v>
      </c>
      <c r="C7" s="99"/>
      <c r="D7" s="99"/>
      <c r="E7" s="99"/>
      <c r="F7" s="99"/>
      <c r="G7" s="99"/>
      <c r="H7" s="20">
        <f>IF(OR(ISBLANK(H3),ISBLANK(H4),ISBLANK(J4),ISBLANK(H5),ISBLANK(J5)),0,H5-H4)</f>
        <v>0</v>
      </c>
      <c r="I7" s="8"/>
      <c r="J7" s="9"/>
    </row>
    <row r="8" spans="2:13" ht="19.5" customHeight="1" thickBot="1" x14ac:dyDescent="0.3">
      <c r="B8" s="104" t="s">
        <v>5</v>
      </c>
      <c r="C8" s="105"/>
      <c r="D8" s="105"/>
      <c r="E8" s="105"/>
      <c r="F8" s="105"/>
      <c r="G8" s="105"/>
      <c r="H8" s="39">
        <f>IF(ISBLANK(H7),0,IF(ISBLANK(H3),0,(J22+J26)))</f>
        <v>0</v>
      </c>
      <c r="I8" s="109" t="str">
        <f>IF(OR(ISBLANK(H3),ISBLANK(H4),ISBLANK(J4),ISBLANK(H5),ISBLANK(J5)),"",IF((H5-H4)=0,"Vous ne payez que l'abonnement",""))</f>
        <v/>
      </c>
      <c r="J8" s="110"/>
    </row>
    <row r="9" spans="2:13" ht="19.5" customHeight="1" thickBot="1" x14ac:dyDescent="0.3">
      <c r="B9" s="106" t="s">
        <v>8</v>
      </c>
      <c r="C9" s="107"/>
      <c r="D9" s="107"/>
      <c r="E9" s="107"/>
      <c r="F9" s="107"/>
      <c r="G9" s="108"/>
      <c r="H9" s="7">
        <f>IF(OR(ISBLANK(H3),ISBLANK(H4),ISBLANK(J4),ISBLANK(H5),ISBLANK(J5)),0,H8/H7)</f>
        <v>0</v>
      </c>
      <c r="I9" s="8"/>
      <c r="J9" s="9"/>
      <c r="K9" s="5"/>
    </row>
    <row r="10" spans="2:13" ht="19.5" customHeight="1" thickBot="1" x14ac:dyDescent="0.3">
      <c r="B10" s="102" t="s">
        <v>26</v>
      </c>
      <c r="C10" s="103"/>
      <c r="D10" s="103"/>
      <c r="E10" s="103"/>
      <c r="F10" s="103"/>
      <c r="G10" s="103"/>
      <c r="H10" s="35">
        <f>IF(OR(ISBLANK(H3),ISBLANK(H4),ISBLANK(J4),ISBLANK(H5),ISBLANK(J5)),0,((J5-J4)/365)*11.99)</f>
        <v>0</v>
      </c>
      <c r="I10" s="14"/>
      <c r="J10" s="15"/>
      <c r="K10" s="5"/>
    </row>
    <row r="11" spans="2:13" ht="19.5" customHeight="1" thickBot="1" x14ac:dyDescent="0.3">
      <c r="B11" s="111" t="s">
        <v>18</v>
      </c>
      <c r="C11" s="112"/>
      <c r="D11" s="112"/>
      <c r="E11" s="112"/>
      <c r="F11" s="112"/>
      <c r="G11" s="112"/>
      <c r="H11" s="29">
        <f>IF(OR(ISBLANK(H3),ISBLANK(H4),ISBLANK(J4),ISBLANK(H5),ISBLANK(J5)),0,IF(AND(J5&gt;DATE(2019,12,31),J4&gt;DATE(2019,12,31)),0,IF(AND(J5&gt;DATE(2019,12,31),J4&lt;DATE(2020,1,1)),_xlfn.DAYS("31/12/2019",J4),J5-J4)))</f>
        <v>0</v>
      </c>
      <c r="I11" s="30"/>
      <c r="J11" s="31"/>
      <c r="K11" s="5"/>
    </row>
    <row r="12" spans="2:13" ht="19.5" customHeight="1" thickBot="1" x14ac:dyDescent="0.3">
      <c r="B12" s="113" t="s">
        <v>19</v>
      </c>
      <c r="C12" s="114"/>
      <c r="D12" s="114"/>
      <c r="E12" s="114"/>
      <c r="F12" s="114"/>
      <c r="G12" s="114"/>
      <c r="H12" s="32">
        <f>IF(OR(ISBLANK(H3),ISBLANK(H4),ISBLANK(J4),ISBLANK(H5),ISBLANK(J5)),0,IF(J5&lt;DATE(2020,1,1),0,IF(AND(J4&lt;DATE(2020,1,1),J5&gt;DATE(2019,12,31)),_xlfn.DAYS(J5,"01/01/2020"),J5-J4)))</f>
        <v>0</v>
      </c>
      <c r="I12" s="14"/>
      <c r="J12" s="15"/>
      <c r="K12" s="5"/>
    </row>
    <row r="13" spans="2:13" ht="19.5" customHeight="1" thickBot="1" x14ac:dyDescent="0.3"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5" t="s">
        <v>0</v>
      </c>
    </row>
    <row r="14" spans="2:13" ht="19.5" customHeight="1" thickBot="1" x14ac:dyDescent="0.3">
      <c r="B14" s="55" t="s">
        <v>25</v>
      </c>
      <c r="C14" s="56"/>
      <c r="D14" s="56"/>
      <c r="E14" s="56"/>
      <c r="F14" s="56"/>
      <c r="G14" s="56"/>
      <c r="H14" s="37">
        <f>IF(OR(ISBLANK(H3),ISBLANK(H4),ISBLANK(J4),ISBLANK(H5),ISBLANK(J5)),0,(H7/(H11+H12)*365))</f>
        <v>0</v>
      </c>
      <c r="I14" s="89" t="str">
        <f>IF(OR(ISBLANK(H3),ISBLANK(H4),ISBLANK(J4),ISBLANK(H5),ISBLANK(J5)),"",IF(H15&lt;30.5,"Faible consommation",IF(AND(H15&gt;=30.5,H15&lt;45.5),"Consommation 'normale'",IF(AND(H15&gt;=45.5,H15&lt;60.5),"Consommation légèrement haute",IF(AND(H15&gt;=60.5,H15&lt;100.5),"Surconsommation",IF(H15&gt;=100.5,"Surconsommation importante!"))))))</f>
        <v/>
      </c>
      <c r="J14" s="90"/>
      <c r="K14" s="5"/>
    </row>
    <row r="15" spans="2:13" ht="19.5" customHeight="1" thickBot="1" x14ac:dyDescent="0.3">
      <c r="B15" s="61" t="s">
        <v>17</v>
      </c>
      <c r="C15" s="62"/>
      <c r="D15" s="62"/>
      <c r="E15" s="62"/>
      <c r="F15" s="62"/>
      <c r="G15" s="27">
        <f>IF(OR(ISBLANK(H3),ISBLANK(H4),ISBLANK(J4),ISBLANK(H5),ISBLANK(J5)),0,35)</f>
        <v>0</v>
      </c>
      <c r="H15" s="45">
        <f>IF(OR(ISBLANK(H3),ISBLANK(H4),ISBLANK(H5),ISBLANK(J4),ISBLANK(J5)),0,(((H7/(H11+H12))*365)/H3))</f>
        <v>0</v>
      </c>
      <c r="I15" s="93"/>
      <c r="J15" s="94"/>
      <c r="K15" s="13"/>
    </row>
    <row r="16" spans="2:13" ht="19.5" customHeight="1" thickBot="1" x14ac:dyDescent="0.3">
      <c r="B16" s="87" t="s">
        <v>27</v>
      </c>
      <c r="C16" s="88"/>
      <c r="D16" s="88"/>
      <c r="E16" s="88"/>
      <c r="F16" s="88"/>
      <c r="G16" s="88"/>
      <c r="H16" s="28">
        <f>IF(OR(ISBLANK(H3),ISBLANK(H4),ISBLANK(J4),ISBLANK(H5),ISBLANK(J5)),0,(H15*1000))/365</f>
        <v>0</v>
      </c>
      <c r="I16" s="33"/>
      <c r="J16" s="34"/>
      <c r="K16" s="26"/>
    </row>
    <row r="17" spans="2:15" ht="19.5" customHeight="1" thickBot="1" x14ac:dyDescent="0.3">
      <c r="B17" s="100" t="s">
        <v>24</v>
      </c>
      <c r="C17" s="101"/>
      <c r="D17" s="101"/>
      <c r="E17" s="101"/>
      <c r="F17" s="101"/>
      <c r="G17" s="101"/>
      <c r="H17" s="38">
        <f>IF(OR(ISBLANK(H3),ISBLANK(H4),ISBLANK(J4),ISBLANK(H5),ISBLANK(J5)),0,H9*H14)</f>
        <v>0</v>
      </c>
      <c r="I17" s="91" t="s">
        <v>0</v>
      </c>
      <c r="J17" s="92"/>
      <c r="M17" s="6"/>
    </row>
    <row r="18" spans="2:15" ht="19.5" customHeight="1" thickTop="1" thickBot="1" x14ac:dyDescent="0.3">
      <c r="B18" s="66" t="s">
        <v>6</v>
      </c>
      <c r="C18" s="67"/>
      <c r="D18" s="67"/>
      <c r="E18" s="67"/>
      <c r="F18" s="67"/>
      <c r="G18" s="67"/>
      <c r="H18" s="67"/>
      <c r="I18" s="67"/>
      <c r="J18" s="68"/>
      <c r="O18" s="1" t="s">
        <v>0</v>
      </c>
    </row>
    <row r="19" spans="2:15" ht="19.5" customHeight="1" thickTop="1" thickBot="1" x14ac:dyDescent="0.3">
      <c r="B19" s="63" t="s">
        <v>20</v>
      </c>
      <c r="C19" s="64"/>
      <c r="D19" s="64"/>
      <c r="E19" s="64"/>
      <c r="F19" s="64"/>
      <c r="G19" s="64"/>
      <c r="H19" s="64"/>
      <c r="I19" s="64"/>
      <c r="J19" s="65"/>
      <c r="O19" s="5"/>
    </row>
    <row r="20" spans="2:15" ht="26.25" customHeight="1" thickTop="1" x14ac:dyDescent="0.25">
      <c r="B20" s="52" t="s">
        <v>12</v>
      </c>
      <c r="C20" s="51"/>
      <c r="D20" s="51" t="s">
        <v>13</v>
      </c>
      <c r="E20" s="51"/>
      <c r="F20" s="51" t="s">
        <v>14</v>
      </c>
      <c r="G20" s="51"/>
      <c r="H20" s="22" t="s">
        <v>15</v>
      </c>
      <c r="I20" s="10" t="s">
        <v>4</v>
      </c>
      <c r="J20" s="69" t="s">
        <v>2</v>
      </c>
      <c r="L20" s="1" t="s">
        <v>0</v>
      </c>
    </row>
    <row r="21" spans="2:15" ht="20.25" customHeight="1" thickBot="1" x14ac:dyDescent="0.3">
      <c r="B21" s="71">
        <v>2.0634000000000001</v>
      </c>
      <c r="C21" s="72"/>
      <c r="D21" s="72">
        <v>3.6806000000000001</v>
      </c>
      <c r="E21" s="72"/>
      <c r="F21" s="72">
        <v>5.4414999999999996</v>
      </c>
      <c r="G21" s="72"/>
      <c r="H21" s="23">
        <v>7.9465000000000003</v>
      </c>
      <c r="I21" s="11">
        <v>25.23</v>
      </c>
      <c r="J21" s="70"/>
    </row>
    <row r="22" spans="2:15" ht="15.75" thickBot="1" x14ac:dyDescent="0.3">
      <c r="B22" s="59">
        <f>IF(OR(ISBLANK(H3),ISBLANK(H4),ISBLANK(J4),ISBLANK(H5),ISBLANK(J5)),0,IF(H7&gt;(15*H3),15*H3*$B$21,H7*$B$21)/(H12+H11)*H11)</f>
        <v>0</v>
      </c>
      <c r="C22" s="60"/>
      <c r="D22" s="60">
        <f>(IF(OR(ISBLANK(H3),ISBLANK(H4),ISBLANK(J4),ISBLANK(H5),ISBLANK(J5)),0,IF(H7&gt;(15*H3),IF(H7&gt;(30*H3),15*H3*$D$21,(H7-(15*H3))*$D$21),0)/(H12+H11)*H11))</f>
        <v>0</v>
      </c>
      <c r="E22" s="60"/>
      <c r="F22" s="60">
        <f>(IF(OR(ISBLANK(H3),ISBLANK(H4),ISBLANK(J4),ISBLANK(H5),ISBLANK(J5)),0,IF(H7&gt;(30*H3),IF(H7&gt;(60*H3),30*H3*$F$21,(H7-(30*H3))*$F$21),0)/(H12+H11)*H11))</f>
        <v>0</v>
      </c>
      <c r="G22" s="60"/>
      <c r="H22" s="21">
        <f>(IF(OR(ISBLANK(H3),ISBLANK(H4),ISBLANK(J4),ISBLANK(H5),ISBLANK(J5)),0,IF(H7&gt;(60*H3),(H7-(60*H3))*$H$21,0)/(H12+H11)*H11))</f>
        <v>0</v>
      </c>
      <c r="I22" s="16">
        <f>IF(OR(ISBLANK(H3),ISBLANK(H4),ISBLANK(J4),ISBLANK(H5),ISBLANK(J5)),0,(I21/(H12+H11)*H11))</f>
        <v>0</v>
      </c>
      <c r="J22" s="17">
        <f>SUM(B22:I22)</f>
        <v>0</v>
      </c>
      <c r="L22" s="1" t="s">
        <v>0</v>
      </c>
      <c r="M22" s="1" t="s">
        <v>0</v>
      </c>
    </row>
    <row r="23" spans="2:15" ht="19.5" customHeight="1" thickTop="1" thickBot="1" x14ac:dyDescent="0.3">
      <c r="B23" s="48" t="s">
        <v>21</v>
      </c>
      <c r="C23" s="49"/>
      <c r="D23" s="49"/>
      <c r="E23" s="49"/>
      <c r="F23" s="49"/>
      <c r="G23" s="49"/>
      <c r="H23" s="49"/>
      <c r="I23" s="49"/>
      <c r="J23" s="50"/>
    </row>
    <row r="24" spans="2:15" ht="26.25" customHeight="1" thickTop="1" x14ac:dyDescent="0.25">
      <c r="B24" s="52" t="s">
        <v>12</v>
      </c>
      <c r="C24" s="51"/>
      <c r="D24" s="51" t="s">
        <v>13</v>
      </c>
      <c r="E24" s="51"/>
      <c r="F24" s="51" t="s">
        <v>14</v>
      </c>
      <c r="G24" s="51"/>
      <c r="H24" s="22" t="s">
        <v>15</v>
      </c>
      <c r="I24" s="10" t="s">
        <v>4</v>
      </c>
      <c r="J24" s="46" t="s">
        <v>3</v>
      </c>
    </row>
    <row r="25" spans="2:15" ht="15.75" thickBot="1" x14ac:dyDescent="0.3">
      <c r="B25" s="57">
        <v>2.1150000000000002</v>
      </c>
      <c r="C25" s="58"/>
      <c r="D25" s="58">
        <v>3.7696000000000001</v>
      </c>
      <c r="E25" s="58"/>
      <c r="F25" s="58">
        <v>5.5726000000000004</v>
      </c>
      <c r="G25" s="58"/>
      <c r="H25" s="25">
        <v>8.1338000000000008</v>
      </c>
      <c r="I25" s="12">
        <v>25.23</v>
      </c>
      <c r="J25" s="47"/>
    </row>
    <row r="26" spans="2:15" ht="16.5" thickTop="1" thickBot="1" x14ac:dyDescent="0.3">
      <c r="B26" s="54">
        <f>IF(OR(ISBLANK(H3),ISBLANK(H4),ISBLANK(J4),ISBLANK(H5),ISBLANK(J5)),0,(IF(H7&gt;(15*H3),15*H3*$B$25,H7*$B$25))/(H11+H12)*H12)</f>
        <v>0</v>
      </c>
      <c r="C26" s="53"/>
      <c r="D26" s="53">
        <f>IF(OR(ISBLANK(H3),ISBLANK(H4),ISBLANK(J4),ISBLANK(H5),ISBLANK(J5)),0,(IF(H7&gt;(15*H3),IF(H7&gt;(30*H3),15*H3*$D$25,(H7-(15*H3))*$D$25),0)/(H12+H11)*H12))</f>
        <v>0</v>
      </c>
      <c r="E26" s="53"/>
      <c r="F26" s="53">
        <f>IF(OR(ISBLANK(H3),ISBLANK(H4),ISBLANK(J4),ISBLANK(H5),ISBLANK(J5)),0,(IF(H7&gt;(30*H3),IF(H7&gt;(60*H3),30*H3*$F$25,(H7-(30*H3))*$F$25),0)/(H12+H11)*H12))</f>
        <v>0</v>
      </c>
      <c r="G26" s="53"/>
      <c r="H26" s="24">
        <f>IF(OR(ISBLANK(H3),ISBLANK(H4),ISBLANK(J4),ISBLANK(H5),ISBLANK(J5)),0,(IF(H7&gt;(60*H3),(H7-(60*H3))*$H$25,0)/(H12+H11)*H12))</f>
        <v>0</v>
      </c>
      <c r="I26" s="18">
        <f>IF(OR(ISBLANK(H3),ISBLANK(H4),ISBLANK(J4),ISBLANK(H5),ISBLANK(J5)),0,IF(ISBLANK(H7),0,(25.23/(H12+H11)*H12)))</f>
        <v>0</v>
      </c>
      <c r="J26" s="19">
        <f>SUM(B26:I26)</f>
        <v>0</v>
      </c>
    </row>
    <row r="27" spans="2:15" ht="15.75" thickTop="1" x14ac:dyDescent="0.25"/>
  </sheetData>
  <sheetProtection algorithmName="SHA-512" hashValue="NL/LfLPl2/QXrGzd5oYbWI8tQlvYKMW3iTWS8ojPZr4S/k7WK0vwh76eEU4lcQYepxnB7/locwiyYG7ALnZtBQ==" saltValue="mP6zG4H1cSvjk3CcNxYRPQ==" spinCount="100000" sheet="1" selectLockedCells="1"/>
  <customSheetViews>
    <customSheetView guid="{F9B23CB2-F611-4121-8686-580EC7B43B96}">
      <selection activeCell="D6" sqref="D6:E6"/>
      <pageMargins left="0.25" right="0.25" top="0.75" bottom="0.75" header="0.3" footer="0.3"/>
      <pageSetup paperSize="9" orientation="landscape" horizontalDpi="300" verticalDpi="300" r:id="rId1"/>
    </customSheetView>
  </customSheetViews>
  <mergeCells count="44">
    <mergeCell ref="B17:G17"/>
    <mergeCell ref="B10:G10"/>
    <mergeCell ref="B8:G8"/>
    <mergeCell ref="B9:G9"/>
    <mergeCell ref="I8:J8"/>
    <mergeCell ref="B11:G11"/>
    <mergeCell ref="B12:G12"/>
    <mergeCell ref="J20:J21"/>
    <mergeCell ref="B21:C21"/>
    <mergeCell ref="D21:E21"/>
    <mergeCell ref="F21:G21"/>
    <mergeCell ref="B2:J2"/>
    <mergeCell ref="I3:J3"/>
    <mergeCell ref="B3:G3"/>
    <mergeCell ref="B5:G5"/>
    <mergeCell ref="B4:G4"/>
    <mergeCell ref="B16:G16"/>
    <mergeCell ref="I14:J14"/>
    <mergeCell ref="I17:J17"/>
    <mergeCell ref="I15:J15"/>
    <mergeCell ref="B6:J6"/>
    <mergeCell ref="B13:J13"/>
    <mergeCell ref="B7:G7"/>
    <mergeCell ref="F26:G26"/>
    <mergeCell ref="D26:E26"/>
    <mergeCell ref="B26:C26"/>
    <mergeCell ref="B14:G14"/>
    <mergeCell ref="B25:C25"/>
    <mergeCell ref="D25:E25"/>
    <mergeCell ref="F25:G25"/>
    <mergeCell ref="B22:C22"/>
    <mergeCell ref="B15:F15"/>
    <mergeCell ref="D22:E22"/>
    <mergeCell ref="F22:G22"/>
    <mergeCell ref="B19:J19"/>
    <mergeCell ref="B18:J18"/>
    <mergeCell ref="B20:C20"/>
    <mergeCell ref="D20:E20"/>
    <mergeCell ref="F20:G20"/>
    <mergeCell ref="J24:J25"/>
    <mergeCell ref="B23:J23"/>
    <mergeCell ref="F24:G24"/>
    <mergeCell ref="D24:E24"/>
    <mergeCell ref="B24:C24"/>
  </mergeCells>
  <conditionalFormatting sqref="I14">
    <cfRule type="containsText" dxfId="24" priority="43" operator="containsText" text="Faible consommation">
      <formula>NOT(ISERROR(SEARCH("Faible consommation",I14)))</formula>
    </cfRule>
  </conditionalFormatting>
  <conditionalFormatting sqref="I14">
    <cfRule type="containsText" dxfId="23" priority="39" operator="containsText" text="Surconsommation importante">
      <formula>NOT(ISERROR(SEARCH("Surconsommation importante",I14)))</formula>
    </cfRule>
    <cfRule type="containsText" dxfId="22" priority="40" operator="containsText" text="Surconsommation">
      <formula>NOT(ISERROR(SEARCH("Surconsommation",I14)))</formula>
    </cfRule>
    <cfRule type="containsText" dxfId="21" priority="41" operator="containsText" text="consommation légèrement haute">
      <formula>NOT(ISERROR(SEARCH("consommation légèrement haute",I14)))</formula>
    </cfRule>
    <cfRule type="containsText" dxfId="20" priority="42" operator="containsText" text="Consommation 'normale'">
      <formula>NOT(ISERROR(SEARCH("Consommation 'normale'",I14)))</formula>
    </cfRule>
  </conditionalFormatting>
  <conditionalFormatting sqref="H16">
    <cfRule type="cellIs" dxfId="19" priority="7" operator="equal">
      <formula>0</formula>
    </cfRule>
    <cfRule type="expression" dxfId="18" priority="31">
      <formula>IF(H15&gt;=100.5,TRUE)</formula>
    </cfRule>
    <cfRule type="expression" dxfId="17" priority="32">
      <formula>IF(H15&gt;=60.5,IF(H15&lt;100.5,TRUE))</formula>
    </cfRule>
    <cfRule type="expression" dxfId="16" priority="34">
      <formula>IF(H15&gt;=45.5,IF(H15&lt;60.5,TRUE))</formula>
    </cfRule>
    <cfRule type="expression" dxfId="15" priority="35">
      <formula>IF($H$15&gt;=30.5,IF($H$15&lt;45.5,TRUE))</formula>
    </cfRule>
    <cfRule type="expression" dxfId="14" priority="36">
      <formula>IF(($H$15)&lt;30,5,TRUE)</formula>
    </cfRule>
  </conditionalFormatting>
  <conditionalFormatting sqref="H3:H5 J4:J5">
    <cfRule type="containsBlanks" dxfId="13" priority="29">
      <formula>LEN(TRIM(H3))=0</formula>
    </cfRule>
  </conditionalFormatting>
  <conditionalFormatting sqref="H14">
    <cfRule type="cellIs" dxfId="12" priority="6" operator="equal">
      <formula>0</formula>
    </cfRule>
    <cfRule type="expression" dxfId="11" priority="11">
      <formula>IF(($H$14/$H$3)&gt;=100.5,TRUE)</formula>
    </cfRule>
    <cfRule type="expression" dxfId="10" priority="13">
      <formula>IF(($H$14/$H$3)&gt;=60.5,IF(($H$14/$H$3)&lt;100.5,TRUE))</formula>
    </cfRule>
    <cfRule type="expression" dxfId="9" priority="14">
      <formula>IF(($H$14/$H$3)&gt;=45.5,IF(($H$14/$H$3)&lt;60.5,TRUE))</formula>
    </cfRule>
    <cfRule type="expression" dxfId="8" priority="15">
      <formula>IF(($H$14/$H$3)&gt;=30.5,IF(($H$14/$H$3)&lt;45.5,TRUE))</formula>
    </cfRule>
    <cfRule type="expression" dxfId="7" priority="20">
      <formula>$H$14/$H$3&lt;30.5</formula>
    </cfRule>
  </conditionalFormatting>
  <conditionalFormatting sqref="I15:J16">
    <cfRule type="cellIs" dxfId="6" priority="9" operator="greaterThanOrEqual">
      <formula>0</formula>
    </cfRule>
  </conditionalFormatting>
  <conditionalFormatting sqref="H15">
    <cfRule type="cellIs" dxfId="5" priority="8" operator="equal">
      <formula>0</formula>
    </cfRule>
    <cfRule type="cellIs" dxfId="4" priority="44" operator="greaterThan">
      <formula>100.5</formula>
    </cfRule>
    <cfRule type="cellIs" dxfId="3" priority="45" operator="between">
      <formula>60.5</formula>
      <formula>100.5</formula>
    </cfRule>
    <cfRule type="cellIs" dxfId="2" priority="46" operator="between">
      <formula>45.5</formula>
      <formula>60.5</formula>
    </cfRule>
    <cfRule type="cellIs" dxfId="1" priority="47" operator="between">
      <formula>30.5</formula>
      <formula>45.5</formula>
    </cfRule>
    <cfRule type="cellIs" dxfId="0" priority="48" operator="lessThan">
      <formula>30.5</formula>
    </cfRule>
  </conditionalFormatting>
  <dataValidations count="7">
    <dataValidation type="whole" operator="greaterThan" allowBlank="1" showErrorMessage="1" errorTitle="Erreur" error="Minimum 1" promptTitle="jkjnkljnlkj" sqref="H3" xr:uid="{00000000-0002-0000-0000-000000000000}">
      <formula1>0</formula1>
    </dataValidation>
    <dataValidation operator="lessThan" showInputMessage="1" showErrorMessage="1" errorTitle="Erreur!" error="Maximum 365_x000a_" sqref="H11" xr:uid="{00000000-0002-0000-0000-000001000000}"/>
    <dataValidation errorStyle="information" operator="greaterThan" allowBlank="1" showInputMessage="1" showErrorMessage="1" errorTitle="Erreur!" error="Minimum 1" sqref="H7" xr:uid="{00000000-0002-0000-0000-000002000000}"/>
    <dataValidation type="whole" operator="lessThanOrEqual" allowBlank="1" showErrorMessage="1" errorTitle="Erreur" error="Entrez une valeur inférieure à l'index final." promptTitle="jkjnkljnlkj" sqref="H4" xr:uid="{00000000-0002-0000-0000-000003000000}">
      <formula1>H5</formula1>
    </dataValidation>
    <dataValidation type="date" operator="greaterThanOrEqual" allowBlank="1" showInputMessage="1" showErrorMessage="1" error="Calculateur valable à partir du 01-01-2014" sqref="J4" xr:uid="{00000000-0002-0000-0000-000004000000}">
      <formula1>41640</formula1>
    </dataValidation>
    <dataValidation type="date" operator="greaterThan" allowBlank="1" showInputMessage="1" showErrorMessage="1" error="La date de relevé de l'index final doit être supérieure à la date de relevé de l'index de départ." sqref="J5" xr:uid="{00000000-0002-0000-0000-000005000000}">
      <formula1>J4</formula1>
    </dataValidation>
    <dataValidation type="decimal" operator="greaterThanOrEqual" allowBlank="1" showInputMessage="1" showErrorMessage="1" error="Entrez une valeur supérieur à l'index de départ." sqref="H5" xr:uid="{00000000-0002-0000-0000-000006000000}">
      <formula1>H4</formula1>
    </dataValidation>
  </dataValidations>
  <pageMargins left="0.23622047244094491" right="0.23622047244094491" top="0.74803149606299213" bottom="0" header="0.31496062992125984" footer="0"/>
  <pageSetup paperSize="9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Ihsan Bilir</dc:creator>
  <cp:lastModifiedBy>Alexandre Bayot</cp:lastModifiedBy>
  <cp:lastPrinted>2020-04-23T13:20:02Z</cp:lastPrinted>
  <dcterms:created xsi:type="dcterms:W3CDTF">2020-03-27T06:20:20Z</dcterms:created>
  <dcterms:modified xsi:type="dcterms:W3CDTF">2020-07-16T12:57:27Z</dcterms:modified>
</cp:coreProperties>
</file>